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. Setup" state="visible" r:id="rId4"/>
    <sheet sheetId="2" name="2. Class result" state="visible" r:id="rId5"/>
    <sheet sheetId="3" name="3. Result card" state="visible" r:id="rId6"/>
  </sheets>
  <definedNames>
    <definedName name="_xlnm.Print_Area" localSheetId="2">'3. Result card'!$A1:$F34</definedName>
  </definedNames>
  <calcPr calcId="171027" fullCalcOnLoad="1"/>
</workbook>
</file>

<file path=xl/sharedStrings.xml><?xml version="1.0" encoding="utf-8"?>
<sst xmlns="http://schemas.openxmlformats.org/spreadsheetml/2006/main" count="92" uniqueCount="76">
  <si>
    <t>Result card: set up once for the class, then enter marks on sheet 2</t>
  </si>
  <si>
    <t>Yellow cells are yours to change. Sample values are filled in to show how it works.</t>
  </si>
  <si>
    <t>School name</t>
  </si>
  <si>
    <t>Your School Name</t>
  </si>
  <si>
    <t>Address and phone</t>
  </si>
  <si>
    <t>Street, City · 0300 0000000</t>
  </si>
  <si>
    <t>Examination</t>
  </si>
  <si>
    <t>Annual Examination</t>
  </si>
  <si>
    <t>Session</t>
  </si>
  <si>
    <t>2026–27</t>
  </si>
  <si>
    <t>Class / section</t>
  </si>
  <si>
    <t>Grade 6 · A</t>
  </si>
  <si>
    <t>Class teacher</t>
  </si>
  <si>
    <t>Class Teacher Name</t>
  </si>
  <si>
    <t>Pass mark (% in each subject)</t>
  </si>
  <si>
    <t>Date of issue</t>
  </si>
  <si>
    <t>Subjects (leave a row empty if you have fewer)</t>
  </si>
  <si>
    <t>Total marks</t>
  </si>
  <si>
    <t>English</t>
  </si>
  <si>
    <t>Urdu</t>
  </si>
  <si>
    <t>Mathematics</t>
  </si>
  <si>
    <t>Science</t>
  </si>
  <si>
    <t>Islamiat</t>
  </si>
  <si>
    <t>Social Studies</t>
  </si>
  <si>
    <t>Computer</t>
  </si>
  <si>
    <t/>
  </si>
  <si>
    <t>Grading scale: lowest % for each grade, smallest first</t>
  </si>
  <si>
    <t>Grade</t>
  </si>
  <si>
    <t>F</t>
  </si>
  <si>
    <t>E</t>
  </si>
  <si>
    <t>D</t>
  </si>
  <si>
    <t>C</t>
  </si>
  <si>
    <t>B</t>
  </si>
  <si>
    <t>A</t>
  </si>
  <si>
    <t>A+</t>
  </si>
  <si>
    <t>Okulium does all of this for every class, prints report cards with your crest and shows parents the result on their phone: okulium.pk</t>
  </si>
  <si>
    <t>Enter marks in the yellow cells. Totals, percentage, grade, position and pass/fail fill in by themselves.</t>
  </si>
  <si>
    <t>Roll no.</t>
  </si>
  <si>
    <t>Student name</t>
  </si>
  <si>
    <t>Father's name</t>
  </si>
  <si>
    <t>Total</t>
  </si>
  <si>
    <t>%</t>
  </si>
  <si>
    <t>Position</t>
  </si>
  <si>
    <t>Result</t>
  </si>
  <si>
    <t>Days present</t>
  </si>
  <si>
    <t>School days</t>
  </si>
  <si>
    <t>Class teacher's remarks</t>
  </si>
  <si>
    <t>Ayesha Khan</t>
  </si>
  <si>
    <t>Imran Khan</t>
  </si>
  <si>
    <t>Hard-working and confident in class.</t>
  </si>
  <si>
    <t>Hamza Ali</t>
  </si>
  <si>
    <t>Raza Ali</t>
  </si>
  <si>
    <t>Good effort; practise Urdu writing.</t>
  </si>
  <si>
    <t>Fatima Noor</t>
  </si>
  <si>
    <t>Noor Muhammad</t>
  </si>
  <si>
    <t>Excellent result. Keep it up.</t>
  </si>
  <si>
    <t>Usman Tariq</t>
  </si>
  <si>
    <t>Tariq Mehmood</t>
  </si>
  <si>
    <t>Needs extra practice in Mathematics.</t>
  </si>
  <si>
    <t>Zainab Sheikh</t>
  </si>
  <si>
    <t>Kamran Sheikh</t>
  </si>
  <si>
    <t>A steady and careful learner.</t>
  </si>
  <si>
    <t>Bilal Ahmed</t>
  </si>
  <si>
    <t>Tariq Ahmed</t>
  </si>
  <si>
    <t>Can do better with regular homework.</t>
  </si>
  <si>
    <t>Roll no. (type one to show that student) →</t>
  </si>
  <si>
    <t>RESULT CARD</t>
  </si>
  <si>
    <t>Subject</t>
  </si>
  <si>
    <t>Obtained</t>
  </si>
  <si>
    <t>Percentage</t>
  </si>
  <si>
    <t>Remarks</t>
  </si>
  <si>
    <t>Position in class</t>
  </si>
  <si>
    <t>Attendance</t>
  </si>
  <si>
    <t>Principal</t>
  </si>
  <si>
    <t>Parent / guardian</t>
  </si>
  <si>
    <t>Free result card format from okulium.pk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</si>
</sst>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&quot;%&quot;"/>
    <numFmt numFmtId="165" formatCode="dd mmm yyyy"/>
    <numFmt numFmtId="166" formatCode="&quot;out of &quot;0;;;@"/>
    <numFmt numFmtId="167" formatCode="&quot;out of &quot;0"/>
    <numFmt numFmtId="168" formatCode="0.0"/>
  </numFmts>
  <fonts count="18" x14ac:knownFonts="1">
    <font>
      <color theme="1"/>
      <family val="2"/>
      <scheme val="minor"/>
      <sz val="11"/>
      <name val="Calibri"/>
    </font>
    <font>
      <b/>
      <sz val="13"/>
    </font>
    <font>
      <i/>
      <color rgb="FF555555"/>
    </font>
    <font>
      <b/>
    </font>
    <font>
      <color rgb="FF0076A3"/>
    </font>
    <font>
      <b/>
      <color rgb="FFFFFFFF"/>
      <sz val="9"/>
    </font>
    <font>
      <color rgb="FF555555"/>
      <sz val="8"/>
    </font>
    <font>
      <b/>
      <sz val="16"/>
    </font>
    <font>
      <color rgb="FFFFFFFF"/>
    </font>
    <font>
      <color rgb="FF555555"/>
      <sz val="9"/>
    </font>
    <font>
      <b/>
      <color rgb="FF0076A3"/>
      <sz val="9"/>
    </font>
    <font>
      <color rgb="FFC2410C"/>
      <sz val="9"/>
    </font>
    <font>
      <b/>
      <color rgb="FFFFFFFF"/>
      <sz val="12"/>
    </font>
    <font>
      <sz val="10"/>
    </font>
    <font>
      <b/>
      <color rgb="FF555555"/>
      <sz val="9"/>
    </font>
    <font>
      <b/>
      <sz val="9"/>
    </font>
    <font>
      <b/>
      <sz val="11"/>
    </font>
    <font>
      <color rgb="FF888888"/>
      <sz val="8"/>
    </font>
  </fonts>
  <fills count="5">
    <fill>
      <patternFill patternType="none"/>
    </fill>
    <fill>
      <patternFill patternType="gray125"/>
    </fill>
    <fill>
      <patternFill patternType="solid">
        <fgColor rgb="FFFFF8DC"/>
      </patternFill>
    </fill>
    <fill>
      <patternFill patternType="solid">
        <fgColor rgb="FF0B4F6C"/>
      </patternFill>
    </fill>
    <fill>
      <patternFill patternType="solid">
        <fgColor rgb="FFEEF3F6"/>
      </patternFill>
    </fill>
  </fills>
  <borders count="4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/>
      <top style="thin">
        <color rgb="FF999999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0" borderId="0" xfId="0" applyFont="1"/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166" fontId="6" fillId="4" borderId="1" xfId="0" applyNumberFormat="1" applyFont="1" applyFill="1" applyBorder="1" applyAlignment="1">
      <alignment horizontal="center" vertical="center" wrapText="1"/>
    </xf>
    <xf numFmtId="167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3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/>
    <xf numFmtId="0" fontId="3" fillId="0" borderId="2" xfId="0" applyFont="1" applyBorder="1" applyAlignment="1">
      <alignment horizontal="left"/>
    </xf>
    <xf numFmtId="165" fontId="3" fillId="0" borderId="2" xfId="0" applyNumberFormat="1" applyFont="1" applyBorder="1" applyAlignment="1">
      <alignment horizontal="left"/>
    </xf>
    <xf numFmtId="0" fontId="15" fillId="4" borderId="1" xfId="0" applyFont="1" applyFill="1" applyBorder="1" applyAlignment="1">
      <alignment horizontal="left"/>
    </xf>
    <xf numFmtId="0" fontId="15" fillId="4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68" fontId="0" fillId="0" borderId="1" xfId="0" applyNumberForma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168" fontId="3" fillId="4" borderId="1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/>
    </xf>
    <xf numFmtId="0" fontId="1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6A3"/>
  </sheetPr>
  <dimension ref="A1:B32"/>
  <sheetFormatPr defaultRowHeight="15" outlineLevelRow="0" outlineLevelCol="0" x14ac:dyDescent="55"/>
  <cols>
    <col min="1" max="1" width="34" customWidth="1"/>
    <col min="2" max="2" width="40" customWidth="1"/>
    <col min="3" max="3" width="4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9</v>
      </c>
    </row>
    <row r="8" spans="1:2" x14ac:dyDescent="0.25">
      <c r="A8" s="3" t="s">
        <v>10</v>
      </c>
      <c r="B8" s="4" t="s">
        <v>11</v>
      </c>
    </row>
    <row r="9" spans="1:2" x14ac:dyDescent="0.25">
      <c r="A9" s="3" t="s">
        <v>12</v>
      </c>
      <c r="B9" s="4" t="s">
        <v>13</v>
      </c>
    </row>
    <row r="10" spans="1:2" x14ac:dyDescent="0.25">
      <c r="A10" s="3" t="s">
        <v>14</v>
      </c>
      <c r="B10" s="5">
        <v>40</v>
      </c>
    </row>
    <row r="11" spans="1:2" x14ac:dyDescent="0.25">
      <c r="A11" s="3" t="s">
        <v>15</v>
      </c>
      <c r="B11" s="6">
        <v>46477</v>
      </c>
    </row>
    <row r="13" spans="1:2" s="3" customFormat="1" x14ac:dyDescent="0.25">
      <c r="A13" s="3" t="s">
        <v>16</v>
      </c>
      <c r="B13" s="3" t="s">
        <v>17</v>
      </c>
    </row>
    <row r="14" spans="1:2" x14ac:dyDescent="0.25">
      <c r="A14" s="4" t="s">
        <v>18</v>
      </c>
      <c r="B14" s="4">
        <v>100</v>
      </c>
    </row>
    <row r="15" spans="1:2" x14ac:dyDescent="0.25">
      <c r="A15" s="4" t="s">
        <v>19</v>
      </c>
      <c r="B15" s="4">
        <v>100</v>
      </c>
    </row>
    <row r="16" spans="1:2" x14ac:dyDescent="0.25">
      <c r="A16" s="4" t="s">
        <v>20</v>
      </c>
      <c r="B16" s="4">
        <v>100</v>
      </c>
    </row>
    <row r="17" spans="1:2" x14ac:dyDescent="0.25">
      <c r="A17" s="4" t="s">
        <v>21</v>
      </c>
      <c r="B17" s="4">
        <v>100</v>
      </c>
    </row>
    <row r="18" spans="1:2" x14ac:dyDescent="0.25">
      <c r="A18" s="4" t="s">
        <v>22</v>
      </c>
      <c r="B18" s="4">
        <v>50</v>
      </c>
    </row>
    <row r="19" spans="1:2" x14ac:dyDescent="0.25">
      <c r="A19" s="4" t="s">
        <v>23</v>
      </c>
      <c r="B19" s="4">
        <v>100</v>
      </c>
    </row>
    <row r="20" spans="1:2" x14ac:dyDescent="0.25">
      <c r="A20" s="4" t="s">
        <v>24</v>
      </c>
      <c r="B20" s="4">
        <v>50</v>
      </c>
    </row>
    <row r="21" spans="1:2" x14ac:dyDescent="0.25">
      <c r="A21" s="4" t="s">
        <v>25</v>
      </c>
      <c r="B21" s="4" t="s">
        <v>25</v>
      </c>
    </row>
    <row r="23" spans="1:2" s="3" customFormat="1" x14ac:dyDescent="0.25">
      <c r="A23" s="3" t="s">
        <v>26</v>
      </c>
      <c r="B23" s="3" t="s">
        <v>27</v>
      </c>
    </row>
    <row r="24" spans="1:2" x14ac:dyDescent="0.25">
      <c r="A24" s="5">
        <v>0</v>
      </c>
      <c r="B24" s="4" t="s">
        <v>28</v>
      </c>
    </row>
    <row r="25" spans="1:2" x14ac:dyDescent="0.25">
      <c r="A25" s="5">
        <v>40</v>
      </c>
      <c r="B25" s="4" t="s">
        <v>29</v>
      </c>
    </row>
    <row r="26" spans="1:2" x14ac:dyDescent="0.25">
      <c r="A26" s="5">
        <v>50</v>
      </c>
      <c r="B26" s="4" t="s">
        <v>30</v>
      </c>
    </row>
    <row r="27" spans="1:2" x14ac:dyDescent="0.25">
      <c r="A27" s="5">
        <v>60</v>
      </c>
      <c r="B27" s="4" t="s">
        <v>31</v>
      </c>
    </row>
    <row r="28" spans="1:2" x14ac:dyDescent="0.25">
      <c r="A28" s="5">
        <v>70</v>
      </c>
      <c r="B28" s="4" t="s">
        <v>32</v>
      </c>
    </row>
    <row r="29" spans="1:2" x14ac:dyDescent="0.25">
      <c r="A29" s="5">
        <v>80</v>
      </c>
      <c r="B29" s="4" t="s">
        <v>33</v>
      </c>
    </row>
    <row r="30" spans="1:2" x14ac:dyDescent="0.25">
      <c r="A30" s="5">
        <v>90</v>
      </c>
      <c r="B30" s="4" t="s">
        <v>34</v>
      </c>
    </row>
    <row r="32" spans="1:1" s="7" customFormat="1" x14ac:dyDescent="0.25">
      <c r="A32" s="7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4"/>
  <sheetViews>
    <sheetView workbookViewId="0" showGridLines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22" customWidth="1"/>
    <col min="3" max="3" width="20" customWidth="1"/>
    <col min="4" max="11" width="11" customWidth="1"/>
    <col min="13" max="13" width="11" customWidth="1"/>
    <col min="14" max="14" width="8" customWidth="1"/>
    <col min="16" max="16" width="8" customWidth="1"/>
    <col min="17" max="18" width="10" customWidth="1"/>
    <col min="19" max="19" width="38" customWidth="1"/>
  </cols>
  <sheetData>
    <row r="1" spans="1:19" x14ac:dyDescent="0.25">
      <c r="A1" s="1">
        <f>'1. Setup'!$B$4&amp;" · "&amp;'1. Setup'!$B$6&amp;" "&amp;'1. Setup'!$B$7&amp;" · "&amp;'1. Setup'!$B$8</f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30" customHeight="1" spans="1:19" x14ac:dyDescent="0.25">
      <c r="A3" s="8" t="s">
        <v>37</v>
      </c>
      <c r="B3" s="8" t="s">
        <v>38</v>
      </c>
      <c r="C3" s="8" t="s">
        <v>39</v>
      </c>
      <c r="D3" s="9">
        <f>IF('1. Setup'!$A$14="","",'1. Setup'!$A$14)</f>
      </c>
      <c r="E3" s="9">
        <f>IF('1. Setup'!$A$15="","",'1. Setup'!$A$15)</f>
      </c>
      <c r="F3" s="9">
        <f>IF('1. Setup'!$A$16="","",'1. Setup'!$A$16)</f>
      </c>
      <c r="G3" s="9">
        <f>IF('1. Setup'!$A$17="","",'1. Setup'!$A$17)</f>
      </c>
      <c r="H3" s="9">
        <f>IF('1. Setup'!$A$18="","",'1. Setup'!$A$18)</f>
      </c>
      <c r="I3" s="9">
        <f>IF('1. Setup'!$A$19="","",'1. Setup'!$A$19)</f>
      </c>
      <c r="J3" s="9">
        <f>IF('1. Setup'!$A$20="","",'1. Setup'!$A$20)</f>
      </c>
      <c r="K3" s="9">
        <f>IF('1. Setup'!$A$21="","",'1. Setup'!$A$21)</f>
      </c>
      <c r="L3" s="9" t="s">
        <v>40</v>
      </c>
      <c r="M3" s="9" t="s">
        <v>41</v>
      </c>
      <c r="N3" s="9" t="s">
        <v>27</v>
      </c>
      <c r="O3" s="9" t="s">
        <v>42</v>
      </c>
      <c r="P3" s="9" t="s">
        <v>43</v>
      </c>
      <c r="Q3" s="9" t="s">
        <v>44</v>
      </c>
      <c r="R3" s="9" t="s">
        <v>45</v>
      </c>
      <c r="S3" s="8" t="s">
        <v>46</v>
      </c>
    </row>
    <row r="4" spans="1:19" x14ac:dyDescent="0.25">
      <c r="A4" s="10"/>
      <c r="B4" s="10"/>
      <c r="C4" s="10"/>
      <c r="D4" s="11">
        <f>IF('1. Setup'!$B$14="",0,'1. Setup'!$B$14)</f>
      </c>
      <c r="E4" s="11">
        <f>IF('1. Setup'!$B$15="",0,'1. Setup'!$B$15)</f>
      </c>
      <c r="F4" s="11">
        <f>IF('1. Setup'!$B$16="",0,'1. Setup'!$B$16)</f>
      </c>
      <c r="G4" s="11">
        <f>IF('1. Setup'!$B$17="",0,'1. Setup'!$B$17)</f>
      </c>
      <c r="H4" s="11">
        <f>IF('1. Setup'!$B$18="",0,'1. Setup'!$B$18)</f>
      </c>
      <c r="I4" s="11">
        <f>IF('1. Setup'!$B$19="",0,'1. Setup'!$B$19)</f>
      </c>
      <c r="J4" s="11">
        <f>IF('1. Setup'!$B$20="",0,'1. Setup'!$B$20)</f>
      </c>
      <c r="K4" s="11">
        <f>IF('1. Setup'!$B$21="",0,'1. Setup'!$B$21)</f>
      </c>
      <c r="L4" s="12">
        <f>SUM(D4:K4)</f>
      </c>
      <c r="M4" s="13"/>
      <c r="N4" s="13"/>
      <c r="O4" s="13"/>
      <c r="P4" s="13"/>
      <c r="Q4" s="13"/>
      <c r="R4" s="13"/>
      <c r="S4" s="10"/>
    </row>
    <row r="5" spans="1:19" x14ac:dyDescent="0.25">
      <c r="A5" s="14">
        <v>1</v>
      </c>
      <c r="B5" s="14" t="s">
        <v>47</v>
      </c>
      <c r="C5" s="14" t="s">
        <v>48</v>
      </c>
      <c r="D5" s="15">
        <v>86</v>
      </c>
      <c r="E5" s="15">
        <v>78</v>
      </c>
      <c r="F5" s="15">
        <v>92</v>
      </c>
      <c r="G5" s="15">
        <v>88</v>
      </c>
      <c r="H5" s="15">
        <v>44</v>
      </c>
      <c r="I5" s="15">
        <v>81</v>
      </c>
      <c r="J5" s="15">
        <v>47</v>
      </c>
      <c r="K5" s="15"/>
      <c r="L5" s="16">
        <f>IF($B5="","",SUM(D5:K5))</f>
      </c>
      <c r="M5" s="17">
        <f>IF($B5="","",ROUND(L5/$L$4*100,1))</f>
      </c>
      <c r="N5" s="16">
        <f>IF($B5="","",VLOOKUP(M5,'1. Setup'!$A$24:$B$30,2,1))</f>
      </c>
      <c r="O5" s="16">
        <f>IF($B5="","",COUNTIF($L$5:$L$44,"&gt;"&amp;L5)+1)</f>
      </c>
      <c r="P5" s="16">
        <f>IF($B5="","",IF(SUMPRODUCT(($D$4:$K$4&gt;0)*(D5:K5&lt;$D$4:$K$4*'1. Setup'!$B$10/100))&gt;0,"Fail","Pass"))</f>
      </c>
      <c r="Q5" s="15">
        <v>142</v>
      </c>
      <c r="R5" s="15">
        <v>148</v>
      </c>
      <c r="S5" s="14" t="s">
        <v>49</v>
      </c>
    </row>
    <row r="6" spans="1:19" x14ac:dyDescent="0.25">
      <c r="A6" s="14">
        <v>2</v>
      </c>
      <c r="B6" s="14" t="s">
        <v>50</v>
      </c>
      <c r="C6" s="14" t="s">
        <v>51</v>
      </c>
      <c r="D6" s="15">
        <v>72</v>
      </c>
      <c r="E6" s="15">
        <v>65</v>
      </c>
      <c r="F6" s="15">
        <v>70</v>
      </c>
      <c r="G6" s="15">
        <v>74</v>
      </c>
      <c r="H6" s="15">
        <v>38</v>
      </c>
      <c r="I6" s="15">
        <v>69</v>
      </c>
      <c r="J6" s="15">
        <v>40</v>
      </c>
      <c r="K6" s="15"/>
      <c r="L6" s="16">
        <f>IF($B6="","",SUM(D6:K6))</f>
      </c>
      <c r="M6" s="17">
        <f>IF($B6="","",ROUND(L6/$L$4*100,1))</f>
      </c>
      <c r="N6" s="16">
        <f>IF($B6="","",VLOOKUP(M6,'1. Setup'!$A$24:$B$30,2,1))</f>
      </c>
      <c r="O6" s="16">
        <f>IF($B6="","",COUNTIF($L$5:$L$44,"&gt;"&amp;L6)+1)</f>
      </c>
      <c r="P6" s="16">
        <f>IF($B6="","",IF(SUMPRODUCT(($D$4:$K$4&gt;0)*(D6:K6&lt;$D$4:$K$4*'1. Setup'!$B$10/100))&gt;0,"Fail","Pass"))</f>
      </c>
      <c r="Q6" s="15">
        <v>139</v>
      </c>
      <c r="R6" s="15">
        <v>148</v>
      </c>
      <c r="S6" s="14" t="s">
        <v>52</v>
      </c>
    </row>
    <row r="7" spans="1:19" x14ac:dyDescent="0.25">
      <c r="A7" s="14">
        <v>3</v>
      </c>
      <c r="B7" s="14" t="s">
        <v>53</v>
      </c>
      <c r="C7" s="14" t="s">
        <v>54</v>
      </c>
      <c r="D7" s="15">
        <v>91</v>
      </c>
      <c r="E7" s="15">
        <v>88</v>
      </c>
      <c r="F7" s="15">
        <v>95</v>
      </c>
      <c r="G7" s="15">
        <v>90</v>
      </c>
      <c r="H7" s="15">
        <v>47</v>
      </c>
      <c r="I7" s="15">
        <v>89</v>
      </c>
      <c r="J7" s="15">
        <v>48</v>
      </c>
      <c r="K7" s="15"/>
      <c r="L7" s="16">
        <f>IF($B7="","",SUM(D7:K7))</f>
      </c>
      <c r="M7" s="17">
        <f>IF($B7="","",ROUND(L7/$L$4*100,1))</f>
      </c>
      <c r="N7" s="16">
        <f>IF($B7="","",VLOOKUP(M7,'1. Setup'!$A$24:$B$30,2,1))</f>
      </c>
      <c r="O7" s="16">
        <f>IF($B7="","",COUNTIF($L$5:$L$44,"&gt;"&amp;L7)+1)</f>
      </c>
      <c r="P7" s="16">
        <f>IF($B7="","",IF(SUMPRODUCT(($D$4:$K$4&gt;0)*(D7:K7&lt;$D$4:$K$4*'1. Setup'!$B$10/100))&gt;0,"Fail","Pass"))</f>
      </c>
      <c r="Q7" s="15">
        <v>147</v>
      </c>
      <c r="R7" s="15">
        <v>148</v>
      </c>
      <c r="S7" s="14" t="s">
        <v>55</v>
      </c>
    </row>
    <row r="8" spans="1:19" x14ac:dyDescent="0.25">
      <c r="A8" s="14">
        <v>4</v>
      </c>
      <c r="B8" s="14" t="s">
        <v>56</v>
      </c>
      <c r="C8" s="14" t="s">
        <v>57</v>
      </c>
      <c r="D8" s="15">
        <v>58</v>
      </c>
      <c r="E8" s="15">
        <v>61</v>
      </c>
      <c r="F8" s="15">
        <v>35</v>
      </c>
      <c r="G8" s="15">
        <v>55</v>
      </c>
      <c r="H8" s="15">
        <v>30</v>
      </c>
      <c r="I8" s="15">
        <v>52</v>
      </c>
      <c r="J8" s="15">
        <v>33</v>
      </c>
      <c r="K8" s="15"/>
      <c r="L8" s="16">
        <f>IF($B8="","",SUM(D8:K8))</f>
      </c>
      <c r="M8" s="17">
        <f>IF($B8="","",ROUND(L8/$L$4*100,1))</f>
      </c>
      <c r="N8" s="16">
        <f>IF($B8="","",VLOOKUP(M8,'1. Setup'!$A$24:$B$30,2,1))</f>
      </c>
      <c r="O8" s="16">
        <f>IF($B8="","",COUNTIF($L$5:$L$44,"&gt;"&amp;L8)+1)</f>
      </c>
      <c r="P8" s="16">
        <f>IF($B8="","",IF(SUMPRODUCT(($D$4:$K$4&gt;0)*(D8:K8&lt;$D$4:$K$4*'1. Setup'!$B$10/100))&gt;0,"Fail","Pass"))</f>
      </c>
      <c r="Q8" s="15">
        <v>131</v>
      </c>
      <c r="R8" s="15">
        <v>148</v>
      </c>
      <c r="S8" s="14" t="s">
        <v>58</v>
      </c>
    </row>
    <row r="9" spans="1:19" x14ac:dyDescent="0.25">
      <c r="A9" s="14">
        <v>5</v>
      </c>
      <c r="B9" s="14" t="s">
        <v>59</v>
      </c>
      <c r="C9" s="14" t="s">
        <v>60</v>
      </c>
      <c r="D9" s="15">
        <v>84</v>
      </c>
      <c r="E9" s="15">
        <v>82</v>
      </c>
      <c r="F9" s="15">
        <v>79</v>
      </c>
      <c r="G9" s="15">
        <v>86</v>
      </c>
      <c r="H9" s="15">
        <v>45</v>
      </c>
      <c r="I9" s="15">
        <v>80</v>
      </c>
      <c r="J9" s="15">
        <v>44</v>
      </c>
      <c r="K9" s="15"/>
      <c r="L9" s="16">
        <f>IF($B9="","",SUM(D9:K9))</f>
      </c>
      <c r="M9" s="17">
        <f>IF($B9="","",ROUND(L9/$L$4*100,1))</f>
      </c>
      <c r="N9" s="16">
        <f>IF($B9="","",VLOOKUP(M9,'1. Setup'!$A$24:$B$30,2,1))</f>
      </c>
      <c r="O9" s="16">
        <f>IF($B9="","",COUNTIF($L$5:$L$44,"&gt;"&amp;L9)+1)</f>
      </c>
      <c r="P9" s="16">
        <f>IF($B9="","",IF(SUMPRODUCT(($D$4:$K$4&gt;0)*(D9:K9&lt;$D$4:$K$4*'1. Setup'!$B$10/100))&gt;0,"Fail","Pass"))</f>
      </c>
      <c r="Q9" s="15">
        <v>145</v>
      </c>
      <c r="R9" s="15">
        <v>148</v>
      </c>
      <c r="S9" s="14" t="s">
        <v>61</v>
      </c>
    </row>
    <row r="10" spans="1:19" x14ac:dyDescent="0.25">
      <c r="A10" s="14">
        <v>6</v>
      </c>
      <c r="B10" s="14" t="s">
        <v>62</v>
      </c>
      <c r="C10" s="14" t="s">
        <v>63</v>
      </c>
      <c r="D10" s="15">
        <v>66</v>
      </c>
      <c r="E10" s="15">
        <v>70</v>
      </c>
      <c r="F10" s="15">
        <v>74</v>
      </c>
      <c r="G10" s="15">
        <v>62</v>
      </c>
      <c r="H10" s="15">
        <v>41</v>
      </c>
      <c r="I10" s="15">
        <v>64</v>
      </c>
      <c r="J10" s="15">
        <v>39</v>
      </c>
      <c r="K10" s="15"/>
      <c r="L10" s="16">
        <f>IF($B10="","",SUM(D10:K10))</f>
      </c>
      <c r="M10" s="17">
        <f>IF($B10="","",ROUND(L10/$L$4*100,1))</f>
      </c>
      <c r="N10" s="16">
        <f>IF($B10="","",VLOOKUP(M10,'1. Setup'!$A$24:$B$30,2,1))</f>
      </c>
      <c r="O10" s="16">
        <f>IF($B10="","",COUNTIF($L$5:$L$44,"&gt;"&amp;L10)+1)</f>
      </c>
      <c r="P10" s="16">
        <f>IF($B10="","",IF(SUMPRODUCT(($D$4:$K$4&gt;0)*(D10:K10&lt;$D$4:$K$4*'1. Setup'!$B$10/100))&gt;0,"Fail","Pass"))</f>
      </c>
      <c r="Q10" s="15">
        <v>140</v>
      </c>
      <c r="R10" s="15">
        <v>148</v>
      </c>
      <c r="S10" s="14" t="s">
        <v>64</v>
      </c>
    </row>
    <row r="11" spans="1:19" x14ac:dyDescent="0.25">
      <c r="A11" s="14"/>
      <c r="B11" s="14"/>
      <c r="C11" s="14"/>
      <c r="D11" s="15"/>
      <c r="E11" s="15"/>
      <c r="F11" s="15"/>
      <c r="G11" s="15"/>
      <c r="H11" s="15"/>
      <c r="I11" s="15"/>
      <c r="J11" s="15"/>
      <c r="K11" s="15"/>
      <c r="L11" s="16">
        <f>IF($B11="","",SUM(D11:K11))</f>
      </c>
      <c r="M11" s="17">
        <f>IF($B11="","",ROUND(L11/$L$4*100,1))</f>
      </c>
      <c r="N11" s="16">
        <f>IF($B11="","",VLOOKUP(M11,'1. Setup'!$A$24:$B$30,2,1))</f>
      </c>
      <c r="O11" s="16">
        <f>IF($B11="","",COUNTIF($L$5:$L$44,"&gt;"&amp;L11)+1)</f>
      </c>
      <c r="P11" s="16">
        <f>IF($B11="","",IF(SUMPRODUCT(($D$4:$K$4&gt;0)*(D11:K11&lt;$D$4:$K$4*'1. Setup'!$B$10/100))&gt;0,"Fail","Pass"))</f>
      </c>
      <c r="Q11" s="15"/>
      <c r="R11" s="15"/>
      <c r="S11" s="14"/>
    </row>
    <row r="12" spans="1:19" x14ac:dyDescent="0.25">
      <c r="A12" s="14"/>
      <c r="B12" s="14"/>
      <c r="C12" s="14"/>
      <c r="D12" s="15"/>
      <c r="E12" s="15"/>
      <c r="F12" s="15"/>
      <c r="G12" s="15"/>
      <c r="H12" s="15"/>
      <c r="I12" s="15"/>
      <c r="J12" s="15"/>
      <c r="K12" s="15"/>
      <c r="L12" s="16">
        <f>IF($B12="","",SUM(D12:K12))</f>
      </c>
      <c r="M12" s="17">
        <f>IF($B12="","",ROUND(L12/$L$4*100,1))</f>
      </c>
      <c r="N12" s="16">
        <f>IF($B12="","",VLOOKUP(M12,'1. Setup'!$A$24:$B$30,2,1))</f>
      </c>
      <c r="O12" s="16">
        <f>IF($B12="","",COUNTIF($L$5:$L$44,"&gt;"&amp;L12)+1)</f>
      </c>
      <c r="P12" s="16">
        <f>IF($B12="","",IF(SUMPRODUCT(($D$4:$K$4&gt;0)*(D12:K12&lt;$D$4:$K$4*'1. Setup'!$B$10/100))&gt;0,"Fail","Pass"))</f>
      </c>
      <c r="Q12" s="15"/>
      <c r="R12" s="15"/>
      <c r="S12" s="14"/>
    </row>
    <row r="13" spans="1:19" x14ac:dyDescent="0.25">
      <c r="A13" s="14"/>
      <c r="B13" s="14"/>
      <c r="C13" s="14"/>
      <c r="D13" s="15"/>
      <c r="E13" s="15"/>
      <c r="F13" s="15"/>
      <c r="G13" s="15"/>
      <c r="H13" s="15"/>
      <c r="I13" s="15"/>
      <c r="J13" s="15"/>
      <c r="K13" s="15"/>
      <c r="L13" s="16">
        <f>IF($B13="","",SUM(D13:K13))</f>
      </c>
      <c r="M13" s="17">
        <f>IF($B13="","",ROUND(L13/$L$4*100,1))</f>
      </c>
      <c r="N13" s="16">
        <f>IF($B13="","",VLOOKUP(M13,'1. Setup'!$A$24:$B$30,2,1))</f>
      </c>
      <c r="O13" s="16">
        <f>IF($B13="","",COUNTIF($L$5:$L$44,"&gt;"&amp;L13)+1)</f>
      </c>
      <c r="P13" s="16">
        <f>IF($B13="","",IF(SUMPRODUCT(($D$4:$K$4&gt;0)*(D13:K13&lt;$D$4:$K$4*'1. Setup'!$B$10/100))&gt;0,"Fail","Pass"))</f>
      </c>
      <c r="Q13" s="15"/>
      <c r="R13" s="15"/>
      <c r="S13" s="14"/>
    </row>
    <row r="14" spans="1:19" x14ac:dyDescent="0.25">
      <c r="A14" s="14"/>
      <c r="B14" s="14"/>
      <c r="C14" s="14"/>
      <c r="D14" s="15"/>
      <c r="E14" s="15"/>
      <c r="F14" s="15"/>
      <c r="G14" s="15"/>
      <c r="H14" s="15"/>
      <c r="I14" s="15"/>
      <c r="J14" s="15"/>
      <c r="K14" s="15"/>
      <c r="L14" s="16">
        <f>IF($B14="","",SUM(D14:K14))</f>
      </c>
      <c r="M14" s="17">
        <f>IF($B14="","",ROUND(L14/$L$4*100,1))</f>
      </c>
      <c r="N14" s="16">
        <f>IF($B14="","",VLOOKUP(M14,'1. Setup'!$A$24:$B$30,2,1))</f>
      </c>
      <c r="O14" s="16">
        <f>IF($B14="","",COUNTIF($L$5:$L$44,"&gt;"&amp;L14)+1)</f>
      </c>
      <c r="P14" s="16">
        <f>IF($B14="","",IF(SUMPRODUCT(($D$4:$K$4&gt;0)*(D14:K14&lt;$D$4:$K$4*'1. Setup'!$B$10/100))&gt;0,"Fail","Pass"))</f>
      </c>
      <c r="Q14" s="15"/>
      <c r="R14" s="15"/>
      <c r="S14" s="14"/>
    </row>
    <row r="15" spans="1:19" x14ac:dyDescent="0.25">
      <c r="A15" s="14"/>
      <c r="B15" s="14"/>
      <c r="C15" s="14"/>
      <c r="D15" s="15"/>
      <c r="E15" s="15"/>
      <c r="F15" s="15"/>
      <c r="G15" s="15"/>
      <c r="H15" s="15"/>
      <c r="I15" s="15"/>
      <c r="J15" s="15"/>
      <c r="K15" s="15"/>
      <c r="L15" s="16">
        <f>IF($B15="","",SUM(D15:K15))</f>
      </c>
      <c r="M15" s="17">
        <f>IF($B15="","",ROUND(L15/$L$4*100,1))</f>
      </c>
      <c r="N15" s="16">
        <f>IF($B15="","",VLOOKUP(M15,'1. Setup'!$A$24:$B$30,2,1))</f>
      </c>
      <c r="O15" s="16">
        <f>IF($B15="","",COUNTIF($L$5:$L$44,"&gt;"&amp;L15)+1)</f>
      </c>
      <c r="P15" s="16">
        <f>IF($B15="","",IF(SUMPRODUCT(($D$4:$K$4&gt;0)*(D15:K15&lt;$D$4:$K$4*'1. Setup'!$B$10/100))&gt;0,"Fail","Pass"))</f>
      </c>
      <c r="Q15" s="15"/>
      <c r="R15" s="15"/>
      <c r="S15" s="14"/>
    </row>
    <row r="16" spans="1:19" x14ac:dyDescent="0.25">
      <c r="A16" s="14"/>
      <c r="B16" s="14"/>
      <c r="C16" s="14"/>
      <c r="D16" s="15"/>
      <c r="E16" s="15"/>
      <c r="F16" s="15"/>
      <c r="G16" s="15"/>
      <c r="H16" s="15"/>
      <c r="I16" s="15"/>
      <c r="J16" s="15"/>
      <c r="K16" s="15"/>
      <c r="L16" s="16">
        <f>IF($B16="","",SUM(D16:K16))</f>
      </c>
      <c r="M16" s="17">
        <f>IF($B16="","",ROUND(L16/$L$4*100,1))</f>
      </c>
      <c r="N16" s="16">
        <f>IF($B16="","",VLOOKUP(M16,'1. Setup'!$A$24:$B$30,2,1))</f>
      </c>
      <c r="O16" s="16">
        <f>IF($B16="","",COUNTIF($L$5:$L$44,"&gt;"&amp;L16)+1)</f>
      </c>
      <c r="P16" s="16">
        <f>IF($B16="","",IF(SUMPRODUCT(($D$4:$K$4&gt;0)*(D16:K16&lt;$D$4:$K$4*'1. Setup'!$B$10/100))&gt;0,"Fail","Pass"))</f>
      </c>
      <c r="Q16" s="15"/>
      <c r="R16" s="15"/>
      <c r="S16" s="14"/>
    </row>
    <row r="17" spans="1:19" x14ac:dyDescent="0.25">
      <c r="A17" s="14"/>
      <c r="B17" s="14"/>
      <c r="C17" s="14"/>
      <c r="D17" s="15"/>
      <c r="E17" s="15"/>
      <c r="F17" s="15"/>
      <c r="G17" s="15"/>
      <c r="H17" s="15"/>
      <c r="I17" s="15"/>
      <c r="J17" s="15"/>
      <c r="K17" s="15"/>
      <c r="L17" s="16">
        <f>IF($B17="","",SUM(D17:K17))</f>
      </c>
      <c r="M17" s="17">
        <f>IF($B17="","",ROUND(L17/$L$4*100,1))</f>
      </c>
      <c r="N17" s="16">
        <f>IF($B17="","",VLOOKUP(M17,'1. Setup'!$A$24:$B$30,2,1))</f>
      </c>
      <c r="O17" s="16">
        <f>IF($B17="","",COUNTIF($L$5:$L$44,"&gt;"&amp;L17)+1)</f>
      </c>
      <c r="P17" s="16">
        <f>IF($B17="","",IF(SUMPRODUCT(($D$4:$K$4&gt;0)*(D17:K17&lt;$D$4:$K$4*'1. Setup'!$B$10/100))&gt;0,"Fail","Pass"))</f>
      </c>
      <c r="Q17" s="15"/>
      <c r="R17" s="15"/>
      <c r="S17" s="14"/>
    </row>
    <row r="18" spans="1:19" x14ac:dyDescent="0.25">
      <c r="A18" s="14"/>
      <c r="B18" s="14"/>
      <c r="C18" s="14"/>
      <c r="D18" s="15"/>
      <c r="E18" s="15"/>
      <c r="F18" s="15"/>
      <c r="G18" s="15"/>
      <c r="H18" s="15"/>
      <c r="I18" s="15"/>
      <c r="J18" s="15"/>
      <c r="K18" s="15"/>
      <c r="L18" s="16">
        <f>IF($B18="","",SUM(D18:K18))</f>
      </c>
      <c r="M18" s="17">
        <f>IF($B18="","",ROUND(L18/$L$4*100,1))</f>
      </c>
      <c r="N18" s="16">
        <f>IF($B18="","",VLOOKUP(M18,'1. Setup'!$A$24:$B$30,2,1))</f>
      </c>
      <c r="O18" s="16">
        <f>IF($B18="","",COUNTIF($L$5:$L$44,"&gt;"&amp;L18)+1)</f>
      </c>
      <c r="P18" s="16">
        <f>IF($B18="","",IF(SUMPRODUCT(($D$4:$K$4&gt;0)*(D18:K18&lt;$D$4:$K$4*'1. Setup'!$B$10/100))&gt;0,"Fail","Pass"))</f>
      </c>
      <c r="Q18" s="15"/>
      <c r="R18" s="15"/>
      <c r="S18" s="14"/>
    </row>
    <row r="19" spans="1:19" x14ac:dyDescent="0.25">
      <c r="A19" s="14"/>
      <c r="B19" s="14"/>
      <c r="C19" s="14"/>
      <c r="D19" s="15"/>
      <c r="E19" s="15"/>
      <c r="F19" s="15"/>
      <c r="G19" s="15"/>
      <c r="H19" s="15"/>
      <c r="I19" s="15"/>
      <c r="J19" s="15"/>
      <c r="K19" s="15"/>
      <c r="L19" s="16">
        <f>IF($B19="","",SUM(D19:K19))</f>
      </c>
      <c r="M19" s="17">
        <f>IF($B19="","",ROUND(L19/$L$4*100,1))</f>
      </c>
      <c r="N19" s="16">
        <f>IF($B19="","",VLOOKUP(M19,'1. Setup'!$A$24:$B$30,2,1))</f>
      </c>
      <c r="O19" s="16">
        <f>IF($B19="","",COUNTIF($L$5:$L$44,"&gt;"&amp;L19)+1)</f>
      </c>
      <c r="P19" s="16">
        <f>IF($B19="","",IF(SUMPRODUCT(($D$4:$K$4&gt;0)*(D19:K19&lt;$D$4:$K$4*'1. Setup'!$B$10/100))&gt;0,"Fail","Pass"))</f>
      </c>
      <c r="Q19" s="15"/>
      <c r="R19" s="15"/>
      <c r="S19" s="14"/>
    </row>
    <row r="20" spans="1:19" x14ac:dyDescent="0.25">
      <c r="A20" s="14"/>
      <c r="B20" s="14"/>
      <c r="C20" s="14"/>
      <c r="D20" s="15"/>
      <c r="E20" s="15"/>
      <c r="F20" s="15"/>
      <c r="G20" s="15"/>
      <c r="H20" s="15"/>
      <c r="I20" s="15"/>
      <c r="J20" s="15"/>
      <c r="K20" s="15"/>
      <c r="L20" s="16">
        <f>IF($B20="","",SUM(D20:K20))</f>
      </c>
      <c r="M20" s="17">
        <f>IF($B20="","",ROUND(L20/$L$4*100,1))</f>
      </c>
      <c r="N20" s="16">
        <f>IF($B20="","",VLOOKUP(M20,'1. Setup'!$A$24:$B$30,2,1))</f>
      </c>
      <c r="O20" s="16">
        <f>IF($B20="","",COUNTIF($L$5:$L$44,"&gt;"&amp;L20)+1)</f>
      </c>
      <c r="P20" s="16">
        <f>IF($B20="","",IF(SUMPRODUCT(($D$4:$K$4&gt;0)*(D20:K20&lt;$D$4:$K$4*'1. Setup'!$B$10/100))&gt;0,"Fail","Pass"))</f>
      </c>
      <c r="Q20" s="15"/>
      <c r="R20" s="15"/>
      <c r="S20" s="14"/>
    </row>
    <row r="21" spans="1:19" x14ac:dyDescent="0.25">
      <c r="A21" s="14"/>
      <c r="B21" s="14"/>
      <c r="C21" s="14"/>
      <c r="D21" s="15"/>
      <c r="E21" s="15"/>
      <c r="F21" s="15"/>
      <c r="G21" s="15"/>
      <c r="H21" s="15"/>
      <c r="I21" s="15"/>
      <c r="J21" s="15"/>
      <c r="K21" s="15"/>
      <c r="L21" s="16">
        <f>IF($B21="","",SUM(D21:K21))</f>
      </c>
      <c r="M21" s="17">
        <f>IF($B21="","",ROUND(L21/$L$4*100,1))</f>
      </c>
      <c r="N21" s="16">
        <f>IF($B21="","",VLOOKUP(M21,'1. Setup'!$A$24:$B$30,2,1))</f>
      </c>
      <c r="O21" s="16">
        <f>IF($B21="","",COUNTIF($L$5:$L$44,"&gt;"&amp;L21)+1)</f>
      </c>
      <c r="P21" s="16">
        <f>IF($B21="","",IF(SUMPRODUCT(($D$4:$K$4&gt;0)*(D21:K21&lt;$D$4:$K$4*'1. Setup'!$B$10/100))&gt;0,"Fail","Pass"))</f>
      </c>
      <c r="Q21" s="15"/>
      <c r="R21" s="15"/>
      <c r="S21" s="14"/>
    </row>
    <row r="22" spans="1:19" x14ac:dyDescent="0.25">
      <c r="A22" s="14"/>
      <c r="B22" s="14"/>
      <c r="C22" s="14"/>
      <c r="D22" s="15"/>
      <c r="E22" s="15"/>
      <c r="F22" s="15"/>
      <c r="G22" s="15"/>
      <c r="H22" s="15"/>
      <c r="I22" s="15"/>
      <c r="J22" s="15"/>
      <c r="K22" s="15"/>
      <c r="L22" s="16">
        <f>IF($B22="","",SUM(D22:K22))</f>
      </c>
      <c r="M22" s="17">
        <f>IF($B22="","",ROUND(L22/$L$4*100,1))</f>
      </c>
      <c r="N22" s="16">
        <f>IF($B22="","",VLOOKUP(M22,'1. Setup'!$A$24:$B$30,2,1))</f>
      </c>
      <c r="O22" s="16">
        <f>IF($B22="","",COUNTIF($L$5:$L$44,"&gt;"&amp;L22)+1)</f>
      </c>
      <c r="P22" s="16">
        <f>IF($B22="","",IF(SUMPRODUCT(($D$4:$K$4&gt;0)*(D22:K22&lt;$D$4:$K$4*'1. Setup'!$B$10/100))&gt;0,"Fail","Pass"))</f>
      </c>
      <c r="Q22" s="15"/>
      <c r="R22" s="15"/>
      <c r="S22" s="14"/>
    </row>
    <row r="23" spans="1:19" x14ac:dyDescent="0.25">
      <c r="A23" s="14"/>
      <c r="B23" s="14"/>
      <c r="C23" s="14"/>
      <c r="D23" s="15"/>
      <c r="E23" s="15"/>
      <c r="F23" s="15"/>
      <c r="G23" s="15"/>
      <c r="H23" s="15"/>
      <c r="I23" s="15"/>
      <c r="J23" s="15"/>
      <c r="K23" s="15"/>
      <c r="L23" s="16">
        <f>IF($B23="","",SUM(D23:K23))</f>
      </c>
      <c r="M23" s="17">
        <f>IF($B23="","",ROUND(L23/$L$4*100,1))</f>
      </c>
      <c r="N23" s="16">
        <f>IF($B23="","",VLOOKUP(M23,'1. Setup'!$A$24:$B$30,2,1))</f>
      </c>
      <c r="O23" s="16">
        <f>IF($B23="","",COUNTIF($L$5:$L$44,"&gt;"&amp;L23)+1)</f>
      </c>
      <c r="P23" s="16">
        <f>IF($B23="","",IF(SUMPRODUCT(($D$4:$K$4&gt;0)*(D23:K23&lt;$D$4:$K$4*'1. Setup'!$B$10/100))&gt;0,"Fail","Pass"))</f>
      </c>
      <c r="Q23" s="15"/>
      <c r="R23" s="15"/>
      <c r="S23" s="14"/>
    </row>
    <row r="24" spans="1:19" x14ac:dyDescent="0.25">
      <c r="A24" s="14"/>
      <c r="B24" s="14"/>
      <c r="C24" s="14"/>
      <c r="D24" s="15"/>
      <c r="E24" s="15"/>
      <c r="F24" s="15"/>
      <c r="G24" s="15"/>
      <c r="H24" s="15"/>
      <c r="I24" s="15"/>
      <c r="J24" s="15"/>
      <c r="K24" s="15"/>
      <c r="L24" s="16">
        <f>IF($B24="","",SUM(D24:K24))</f>
      </c>
      <c r="M24" s="17">
        <f>IF($B24="","",ROUND(L24/$L$4*100,1))</f>
      </c>
      <c r="N24" s="16">
        <f>IF($B24="","",VLOOKUP(M24,'1. Setup'!$A$24:$B$30,2,1))</f>
      </c>
      <c r="O24" s="16">
        <f>IF($B24="","",COUNTIF($L$5:$L$44,"&gt;"&amp;L24)+1)</f>
      </c>
      <c r="P24" s="16">
        <f>IF($B24="","",IF(SUMPRODUCT(($D$4:$K$4&gt;0)*(D24:K24&lt;$D$4:$K$4*'1. Setup'!$B$10/100))&gt;0,"Fail","Pass"))</f>
      </c>
      <c r="Q24" s="15"/>
      <c r="R24" s="15"/>
      <c r="S24" s="14"/>
    </row>
    <row r="25" spans="1:19" x14ac:dyDescent="0.25">
      <c r="A25" s="14"/>
      <c r="B25" s="14"/>
      <c r="C25" s="14"/>
      <c r="D25" s="15"/>
      <c r="E25" s="15"/>
      <c r="F25" s="15"/>
      <c r="G25" s="15"/>
      <c r="H25" s="15"/>
      <c r="I25" s="15"/>
      <c r="J25" s="15"/>
      <c r="K25" s="15"/>
      <c r="L25" s="16">
        <f>IF($B25="","",SUM(D25:K25))</f>
      </c>
      <c r="M25" s="17">
        <f>IF($B25="","",ROUND(L25/$L$4*100,1))</f>
      </c>
      <c r="N25" s="16">
        <f>IF($B25="","",VLOOKUP(M25,'1. Setup'!$A$24:$B$30,2,1))</f>
      </c>
      <c r="O25" s="16">
        <f>IF($B25="","",COUNTIF($L$5:$L$44,"&gt;"&amp;L25)+1)</f>
      </c>
      <c r="P25" s="16">
        <f>IF($B25="","",IF(SUMPRODUCT(($D$4:$K$4&gt;0)*(D25:K25&lt;$D$4:$K$4*'1. Setup'!$B$10/100))&gt;0,"Fail","Pass"))</f>
      </c>
      <c r="Q25" s="15"/>
      <c r="R25" s="15"/>
      <c r="S25" s="14"/>
    </row>
    <row r="26" spans="1:19" x14ac:dyDescent="0.25">
      <c r="A26" s="14"/>
      <c r="B26" s="14"/>
      <c r="C26" s="14"/>
      <c r="D26" s="15"/>
      <c r="E26" s="15"/>
      <c r="F26" s="15"/>
      <c r="G26" s="15"/>
      <c r="H26" s="15"/>
      <c r="I26" s="15"/>
      <c r="J26" s="15"/>
      <c r="K26" s="15"/>
      <c r="L26" s="16">
        <f>IF($B26="","",SUM(D26:K26))</f>
      </c>
      <c r="M26" s="17">
        <f>IF($B26="","",ROUND(L26/$L$4*100,1))</f>
      </c>
      <c r="N26" s="16">
        <f>IF($B26="","",VLOOKUP(M26,'1. Setup'!$A$24:$B$30,2,1))</f>
      </c>
      <c r="O26" s="16">
        <f>IF($B26="","",COUNTIF($L$5:$L$44,"&gt;"&amp;L26)+1)</f>
      </c>
      <c r="P26" s="16">
        <f>IF($B26="","",IF(SUMPRODUCT(($D$4:$K$4&gt;0)*(D26:K26&lt;$D$4:$K$4*'1. Setup'!$B$10/100))&gt;0,"Fail","Pass"))</f>
      </c>
      <c r="Q26" s="15"/>
      <c r="R26" s="15"/>
      <c r="S26" s="14"/>
    </row>
    <row r="27" spans="1:19" x14ac:dyDescent="0.25">
      <c r="A27" s="14"/>
      <c r="B27" s="14"/>
      <c r="C27" s="14"/>
      <c r="D27" s="15"/>
      <c r="E27" s="15"/>
      <c r="F27" s="15"/>
      <c r="G27" s="15"/>
      <c r="H27" s="15"/>
      <c r="I27" s="15"/>
      <c r="J27" s="15"/>
      <c r="K27" s="15"/>
      <c r="L27" s="16">
        <f>IF($B27="","",SUM(D27:K27))</f>
      </c>
      <c r="M27" s="17">
        <f>IF($B27="","",ROUND(L27/$L$4*100,1))</f>
      </c>
      <c r="N27" s="16">
        <f>IF($B27="","",VLOOKUP(M27,'1. Setup'!$A$24:$B$30,2,1))</f>
      </c>
      <c r="O27" s="16">
        <f>IF($B27="","",COUNTIF($L$5:$L$44,"&gt;"&amp;L27)+1)</f>
      </c>
      <c r="P27" s="16">
        <f>IF($B27="","",IF(SUMPRODUCT(($D$4:$K$4&gt;0)*(D27:K27&lt;$D$4:$K$4*'1. Setup'!$B$10/100))&gt;0,"Fail","Pass"))</f>
      </c>
      <c r="Q27" s="15"/>
      <c r="R27" s="15"/>
      <c r="S27" s="14"/>
    </row>
    <row r="28" spans="1:19" x14ac:dyDescent="0.25">
      <c r="A28" s="14"/>
      <c r="B28" s="14"/>
      <c r="C28" s="14"/>
      <c r="D28" s="15"/>
      <c r="E28" s="15"/>
      <c r="F28" s="15"/>
      <c r="G28" s="15"/>
      <c r="H28" s="15"/>
      <c r="I28" s="15"/>
      <c r="J28" s="15"/>
      <c r="K28" s="15"/>
      <c r="L28" s="16">
        <f>IF($B28="","",SUM(D28:K28))</f>
      </c>
      <c r="M28" s="17">
        <f>IF($B28="","",ROUND(L28/$L$4*100,1))</f>
      </c>
      <c r="N28" s="16">
        <f>IF($B28="","",VLOOKUP(M28,'1. Setup'!$A$24:$B$30,2,1))</f>
      </c>
      <c r="O28" s="16">
        <f>IF($B28="","",COUNTIF($L$5:$L$44,"&gt;"&amp;L28)+1)</f>
      </c>
      <c r="P28" s="16">
        <f>IF($B28="","",IF(SUMPRODUCT(($D$4:$K$4&gt;0)*(D28:K28&lt;$D$4:$K$4*'1. Setup'!$B$10/100))&gt;0,"Fail","Pass"))</f>
      </c>
      <c r="Q28" s="15"/>
      <c r="R28" s="15"/>
      <c r="S28" s="14"/>
    </row>
    <row r="29" spans="1:19" x14ac:dyDescent="0.25">
      <c r="A29" s="14"/>
      <c r="B29" s="14"/>
      <c r="C29" s="14"/>
      <c r="D29" s="15"/>
      <c r="E29" s="15"/>
      <c r="F29" s="15"/>
      <c r="G29" s="15"/>
      <c r="H29" s="15"/>
      <c r="I29" s="15"/>
      <c r="J29" s="15"/>
      <c r="K29" s="15"/>
      <c r="L29" s="16">
        <f>IF($B29="","",SUM(D29:K29))</f>
      </c>
      <c r="M29" s="17">
        <f>IF($B29="","",ROUND(L29/$L$4*100,1))</f>
      </c>
      <c r="N29" s="16">
        <f>IF($B29="","",VLOOKUP(M29,'1. Setup'!$A$24:$B$30,2,1))</f>
      </c>
      <c r="O29" s="16">
        <f>IF($B29="","",COUNTIF($L$5:$L$44,"&gt;"&amp;L29)+1)</f>
      </c>
      <c r="P29" s="16">
        <f>IF($B29="","",IF(SUMPRODUCT(($D$4:$K$4&gt;0)*(D29:K29&lt;$D$4:$K$4*'1. Setup'!$B$10/100))&gt;0,"Fail","Pass"))</f>
      </c>
      <c r="Q29" s="15"/>
      <c r="R29" s="15"/>
      <c r="S29" s="14"/>
    </row>
    <row r="30" spans="1:19" x14ac:dyDescent="0.25">
      <c r="A30" s="14"/>
      <c r="B30" s="14"/>
      <c r="C30" s="14"/>
      <c r="D30" s="15"/>
      <c r="E30" s="15"/>
      <c r="F30" s="15"/>
      <c r="G30" s="15"/>
      <c r="H30" s="15"/>
      <c r="I30" s="15"/>
      <c r="J30" s="15"/>
      <c r="K30" s="15"/>
      <c r="L30" s="16">
        <f>IF($B30="","",SUM(D30:K30))</f>
      </c>
      <c r="M30" s="17">
        <f>IF($B30="","",ROUND(L30/$L$4*100,1))</f>
      </c>
      <c r="N30" s="16">
        <f>IF($B30="","",VLOOKUP(M30,'1. Setup'!$A$24:$B$30,2,1))</f>
      </c>
      <c r="O30" s="16">
        <f>IF($B30="","",COUNTIF($L$5:$L$44,"&gt;"&amp;L30)+1)</f>
      </c>
      <c r="P30" s="16">
        <f>IF($B30="","",IF(SUMPRODUCT(($D$4:$K$4&gt;0)*(D30:K30&lt;$D$4:$K$4*'1. Setup'!$B$10/100))&gt;0,"Fail","Pass"))</f>
      </c>
      <c r="Q30" s="15"/>
      <c r="R30" s="15"/>
      <c r="S30" s="14"/>
    </row>
    <row r="31" spans="1:19" x14ac:dyDescent="0.25">
      <c r="A31" s="14"/>
      <c r="B31" s="14"/>
      <c r="C31" s="14"/>
      <c r="D31" s="15"/>
      <c r="E31" s="15"/>
      <c r="F31" s="15"/>
      <c r="G31" s="15"/>
      <c r="H31" s="15"/>
      <c r="I31" s="15"/>
      <c r="J31" s="15"/>
      <c r="K31" s="15"/>
      <c r="L31" s="16">
        <f>IF($B31="","",SUM(D31:K31))</f>
      </c>
      <c r="M31" s="17">
        <f>IF($B31="","",ROUND(L31/$L$4*100,1))</f>
      </c>
      <c r="N31" s="16">
        <f>IF($B31="","",VLOOKUP(M31,'1. Setup'!$A$24:$B$30,2,1))</f>
      </c>
      <c r="O31" s="16">
        <f>IF($B31="","",COUNTIF($L$5:$L$44,"&gt;"&amp;L31)+1)</f>
      </c>
      <c r="P31" s="16">
        <f>IF($B31="","",IF(SUMPRODUCT(($D$4:$K$4&gt;0)*(D31:K31&lt;$D$4:$K$4*'1. Setup'!$B$10/100))&gt;0,"Fail","Pass"))</f>
      </c>
      <c r="Q31" s="15"/>
      <c r="R31" s="15"/>
      <c r="S31" s="14"/>
    </row>
    <row r="32" spans="1:19" x14ac:dyDescent="0.25">
      <c r="A32" s="14"/>
      <c r="B32" s="14"/>
      <c r="C32" s="14"/>
      <c r="D32" s="15"/>
      <c r="E32" s="15"/>
      <c r="F32" s="15"/>
      <c r="G32" s="15"/>
      <c r="H32" s="15"/>
      <c r="I32" s="15"/>
      <c r="J32" s="15"/>
      <c r="K32" s="15"/>
      <c r="L32" s="16">
        <f>IF($B32="","",SUM(D32:K32))</f>
      </c>
      <c r="M32" s="17">
        <f>IF($B32="","",ROUND(L32/$L$4*100,1))</f>
      </c>
      <c r="N32" s="16">
        <f>IF($B32="","",VLOOKUP(M32,'1. Setup'!$A$24:$B$30,2,1))</f>
      </c>
      <c r="O32" s="16">
        <f>IF($B32="","",COUNTIF($L$5:$L$44,"&gt;"&amp;L32)+1)</f>
      </c>
      <c r="P32" s="16">
        <f>IF($B32="","",IF(SUMPRODUCT(($D$4:$K$4&gt;0)*(D32:K32&lt;$D$4:$K$4*'1. Setup'!$B$10/100))&gt;0,"Fail","Pass"))</f>
      </c>
      <c r="Q32" s="15"/>
      <c r="R32" s="15"/>
      <c r="S32" s="14"/>
    </row>
    <row r="33" spans="1:19" x14ac:dyDescent="0.25">
      <c r="A33" s="14"/>
      <c r="B33" s="14"/>
      <c r="C33" s="14"/>
      <c r="D33" s="15"/>
      <c r="E33" s="15"/>
      <c r="F33" s="15"/>
      <c r="G33" s="15"/>
      <c r="H33" s="15"/>
      <c r="I33" s="15"/>
      <c r="J33" s="15"/>
      <c r="K33" s="15"/>
      <c r="L33" s="16">
        <f>IF($B33="","",SUM(D33:K33))</f>
      </c>
      <c r="M33" s="17">
        <f>IF($B33="","",ROUND(L33/$L$4*100,1))</f>
      </c>
      <c r="N33" s="16">
        <f>IF($B33="","",VLOOKUP(M33,'1. Setup'!$A$24:$B$30,2,1))</f>
      </c>
      <c r="O33" s="16">
        <f>IF($B33="","",COUNTIF($L$5:$L$44,"&gt;"&amp;L33)+1)</f>
      </c>
      <c r="P33" s="16">
        <f>IF($B33="","",IF(SUMPRODUCT(($D$4:$K$4&gt;0)*(D33:K33&lt;$D$4:$K$4*'1. Setup'!$B$10/100))&gt;0,"Fail","Pass"))</f>
      </c>
      <c r="Q33" s="15"/>
      <c r="R33" s="15"/>
      <c r="S33" s="14"/>
    </row>
    <row r="34" spans="1:19" x14ac:dyDescent="0.25">
      <c r="A34" s="14"/>
      <c r="B34" s="14"/>
      <c r="C34" s="14"/>
      <c r="D34" s="15"/>
      <c r="E34" s="15"/>
      <c r="F34" s="15"/>
      <c r="G34" s="15"/>
      <c r="H34" s="15"/>
      <c r="I34" s="15"/>
      <c r="J34" s="15"/>
      <c r="K34" s="15"/>
      <c r="L34" s="16">
        <f>IF($B34="","",SUM(D34:K34))</f>
      </c>
      <c r="M34" s="17">
        <f>IF($B34="","",ROUND(L34/$L$4*100,1))</f>
      </c>
      <c r="N34" s="16">
        <f>IF($B34="","",VLOOKUP(M34,'1. Setup'!$A$24:$B$30,2,1))</f>
      </c>
      <c r="O34" s="16">
        <f>IF($B34="","",COUNTIF($L$5:$L$44,"&gt;"&amp;L34)+1)</f>
      </c>
      <c r="P34" s="16">
        <f>IF($B34="","",IF(SUMPRODUCT(($D$4:$K$4&gt;0)*(D34:K34&lt;$D$4:$K$4*'1. Setup'!$B$10/100))&gt;0,"Fail","Pass"))</f>
      </c>
      <c r="Q34" s="15"/>
      <c r="R34" s="15"/>
      <c r="S34" s="14"/>
    </row>
    <row r="35" spans="1:19" x14ac:dyDescent="0.25">
      <c r="A35" s="14"/>
      <c r="B35" s="14"/>
      <c r="C35" s="14"/>
      <c r="D35" s="15"/>
      <c r="E35" s="15"/>
      <c r="F35" s="15"/>
      <c r="G35" s="15"/>
      <c r="H35" s="15"/>
      <c r="I35" s="15"/>
      <c r="J35" s="15"/>
      <c r="K35" s="15"/>
      <c r="L35" s="16">
        <f>IF($B35="","",SUM(D35:K35))</f>
      </c>
      <c r="M35" s="17">
        <f>IF($B35="","",ROUND(L35/$L$4*100,1))</f>
      </c>
      <c r="N35" s="16">
        <f>IF($B35="","",VLOOKUP(M35,'1. Setup'!$A$24:$B$30,2,1))</f>
      </c>
      <c r="O35" s="16">
        <f>IF($B35="","",COUNTIF($L$5:$L$44,"&gt;"&amp;L35)+1)</f>
      </c>
      <c r="P35" s="16">
        <f>IF($B35="","",IF(SUMPRODUCT(($D$4:$K$4&gt;0)*(D35:K35&lt;$D$4:$K$4*'1. Setup'!$B$10/100))&gt;0,"Fail","Pass"))</f>
      </c>
      <c r="Q35" s="15"/>
      <c r="R35" s="15"/>
      <c r="S35" s="14"/>
    </row>
    <row r="36" spans="1:19" x14ac:dyDescent="0.25">
      <c r="A36" s="14"/>
      <c r="B36" s="14"/>
      <c r="C36" s="14"/>
      <c r="D36" s="15"/>
      <c r="E36" s="15"/>
      <c r="F36" s="15"/>
      <c r="G36" s="15"/>
      <c r="H36" s="15"/>
      <c r="I36" s="15"/>
      <c r="J36" s="15"/>
      <c r="K36" s="15"/>
      <c r="L36" s="16">
        <f>IF($B36="","",SUM(D36:K36))</f>
      </c>
      <c r="M36" s="17">
        <f>IF($B36="","",ROUND(L36/$L$4*100,1))</f>
      </c>
      <c r="N36" s="16">
        <f>IF($B36="","",VLOOKUP(M36,'1. Setup'!$A$24:$B$30,2,1))</f>
      </c>
      <c r="O36" s="16">
        <f>IF($B36="","",COUNTIF($L$5:$L$44,"&gt;"&amp;L36)+1)</f>
      </c>
      <c r="P36" s="16">
        <f>IF($B36="","",IF(SUMPRODUCT(($D$4:$K$4&gt;0)*(D36:K36&lt;$D$4:$K$4*'1. Setup'!$B$10/100))&gt;0,"Fail","Pass"))</f>
      </c>
      <c r="Q36" s="15"/>
      <c r="R36" s="15"/>
      <c r="S36" s="14"/>
    </row>
    <row r="37" spans="1:19" x14ac:dyDescent="0.25">
      <c r="A37" s="14"/>
      <c r="B37" s="14"/>
      <c r="C37" s="14"/>
      <c r="D37" s="15"/>
      <c r="E37" s="15"/>
      <c r="F37" s="15"/>
      <c r="G37" s="15"/>
      <c r="H37" s="15"/>
      <c r="I37" s="15"/>
      <c r="J37" s="15"/>
      <c r="K37" s="15"/>
      <c r="L37" s="16">
        <f>IF($B37="","",SUM(D37:K37))</f>
      </c>
      <c r="M37" s="17">
        <f>IF($B37="","",ROUND(L37/$L$4*100,1))</f>
      </c>
      <c r="N37" s="16">
        <f>IF($B37="","",VLOOKUP(M37,'1. Setup'!$A$24:$B$30,2,1))</f>
      </c>
      <c r="O37" s="16">
        <f>IF($B37="","",COUNTIF($L$5:$L$44,"&gt;"&amp;L37)+1)</f>
      </c>
      <c r="P37" s="16">
        <f>IF($B37="","",IF(SUMPRODUCT(($D$4:$K$4&gt;0)*(D37:K37&lt;$D$4:$K$4*'1. Setup'!$B$10/100))&gt;0,"Fail","Pass"))</f>
      </c>
      <c r="Q37" s="15"/>
      <c r="R37" s="15"/>
      <c r="S37" s="14"/>
    </row>
    <row r="38" spans="1:19" x14ac:dyDescent="0.25">
      <c r="A38" s="14"/>
      <c r="B38" s="14"/>
      <c r="C38" s="14"/>
      <c r="D38" s="15"/>
      <c r="E38" s="15"/>
      <c r="F38" s="15"/>
      <c r="G38" s="15"/>
      <c r="H38" s="15"/>
      <c r="I38" s="15"/>
      <c r="J38" s="15"/>
      <c r="K38" s="15"/>
      <c r="L38" s="16">
        <f>IF($B38="","",SUM(D38:K38))</f>
      </c>
      <c r="M38" s="17">
        <f>IF($B38="","",ROUND(L38/$L$4*100,1))</f>
      </c>
      <c r="N38" s="16">
        <f>IF($B38="","",VLOOKUP(M38,'1. Setup'!$A$24:$B$30,2,1))</f>
      </c>
      <c r="O38" s="16">
        <f>IF($B38="","",COUNTIF($L$5:$L$44,"&gt;"&amp;L38)+1)</f>
      </c>
      <c r="P38" s="16">
        <f>IF($B38="","",IF(SUMPRODUCT(($D$4:$K$4&gt;0)*(D38:K38&lt;$D$4:$K$4*'1. Setup'!$B$10/100))&gt;0,"Fail","Pass"))</f>
      </c>
      <c r="Q38" s="15"/>
      <c r="R38" s="15"/>
      <c r="S38" s="14"/>
    </row>
    <row r="39" spans="1:19" x14ac:dyDescent="0.25">
      <c r="A39" s="14"/>
      <c r="B39" s="14"/>
      <c r="C39" s="14"/>
      <c r="D39" s="15"/>
      <c r="E39" s="15"/>
      <c r="F39" s="15"/>
      <c r="G39" s="15"/>
      <c r="H39" s="15"/>
      <c r="I39" s="15"/>
      <c r="J39" s="15"/>
      <c r="K39" s="15"/>
      <c r="L39" s="16">
        <f>IF($B39="","",SUM(D39:K39))</f>
      </c>
      <c r="M39" s="17">
        <f>IF($B39="","",ROUND(L39/$L$4*100,1))</f>
      </c>
      <c r="N39" s="16">
        <f>IF($B39="","",VLOOKUP(M39,'1. Setup'!$A$24:$B$30,2,1))</f>
      </c>
      <c r="O39" s="16">
        <f>IF($B39="","",COUNTIF($L$5:$L$44,"&gt;"&amp;L39)+1)</f>
      </c>
      <c r="P39" s="16">
        <f>IF($B39="","",IF(SUMPRODUCT(($D$4:$K$4&gt;0)*(D39:K39&lt;$D$4:$K$4*'1. Setup'!$B$10/100))&gt;0,"Fail","Pass"))</f>
      </c>
      <c r="Q39" s="15"/>
      <c r="R39" s="15"/>
      <c r="S39" s="14"/>
    </row>
    <row r="40" spans="1:19" x14ac:dyDescent="0.25">
      <c r="A40" s="14"/>
      <c r="B40" s="14"/>
      <c r="C40" s="14"/>
      <c r="D40" s="15"/>
      <c r="E40" s="15"/>
      <c r="F40" s="15"/>
      <c r="G40" s="15"/>
      <c r="H40" s="15"/>
      <c r="I40" s="15"/>
      <c r="J40" s="15"/>
      <c r="K40" s="15"/>
      <c r="L40" s="16">
        <f>IF($B40="","",SUM(D40:K40))</f>
      </c>
      <c r="M40" s="17">
        <f>IF($B40="","",ROUND(L40/$L$4*100,1))</f>
      </c>
      <c r="N40" s="16">
        <f>IF($B40="","",VLOOKUP(M40,'1. Setup'!$A$24:$B$30,2,1))</f>
      </c>
      <c r="O40" s="16">
        <f>IF($B40="","",COUNTIF($L$5:$L$44,"&gt;"&amp;L40)+1)</f>
      </c>
      <c r="P40" s="16">
        <f>IF($B40="","",IF(SUMPRODUCT(($D$4:$K$4&gt;0)*(D40:K40&lt;$D$4:$K$4*'1. Setup'!$B$10/100))&gt;0,"Fail","Pass"))</f>
      </c>
      <c r="Q40" s="15"/>
      <c r="R40" s="15"/>
      <c r="S40" s="14"/>
    </row>
    <row r="41" spans="1:19" x14ac:dyDescent="0.25">
      <c r="A41" s="14"/>
      <c r="B41" s="14"/>
      <c r="C41" s="14"/>
      <c r="D41" s="15"/>
      <c r="E41" s="15"/>
      <c r="F41" s="15"/>
      <c r="G41" s="15"/>
      <c r="H41" s="15"/>
      <c r="I41" s="15"/>
      <c r="J41" s="15"/>
      <c r="K41" s="15"/>
      <c r="L41" s="16">
        <f>IF($B41="","",SUM(D41:K41))</f>
      </c>
      <c r="M41" s="17">
        <f>IF($B41="","",ROUND(L41/$L$4*100,1))</f>
      </c>
      <c r="N41" s="16">
        <f>IF($B41="","",VLOOKUP(M41,'1. Setup'!$A$24:$B$30,2,1))</f>
      </c>
      <c r="O41" s="16">
        <f>IF($B41="","",COUNTIF($L$5:$L$44,"&gt;"&amp;L41)+1)</f>
      </c>
      <c r="P41" s="16">
        <f>IF($B41="","",IF(SUMPRODUCT(($D$4:$K$4&gt;0)*(D41:K41&lt;$D$4:$K$4*'1. Setup'!$B$10/100))&gt;0,"Fail","Pass"))</f>
      </c>
      <c r="Q41" s="15"/>
      <c r="R41" s="15"/>
      <c r="S41" s="14"/>
    </row>
    <row r="42" spans="1:19" x14ac:dyDescent="0.25">
      <c r="A42" s="14"/>
      <c r="B42" s="14"/>
      <c r="C42" s="14"/>
      <c r="D42" s="15"/>
      <c r="E42" s="15"/>
      <c r="F42" s="15"/>
      <c r="G42" s="15"/>
      <c r="H42" s="15"/>
      <c r="I42" s="15"/>
      <c r="J42" s="15"/>
      <c r="K42" s="15"/>
      <c r="L42" s="16">
        <f>IF($B42="","",SUM(D42:K42))</f>
      </c>
      <c r="M42" s="17">
        <f>IF($B42="","",ROUND(L42/$L$4*100,1))</f>
      </c>
      <c r="N42" s="16">
        <f>IF($B42="","",VLOOKUP(M42,'1. Setup'!$A$24:$B$30,2,1))</f>
      </c>
      <c r="O42" s="16">
        <f>IF($B42="","",COUNTIF($L$5:$L$44,"&gt;"&amp;L42)+1)</f>
      </c>
      <c r="P42" s="16">
        <f>IF($B42="","",IF(SUMPRODUCT(($D$4:$K$4&gt;0)*(D42:K42&lt;$D$4:$K$4*'1. Setup'!$B$10/100))&gt;0,"Fail","Pass"))</f>
      </c>
      <c r="Q42" s="15"/>
      <c r="R42" s="15"/>
      <c r="S42" s="14"/>
    </row>
    <row r="43" spans="1:19" x14ac:dyDescent="0.25">
      <c r="A43" s="14"/>
      <c r="B43" s="14"/>
      <c r="C43" s="14"/>
      <c r="D43" s="15"/>
      <c r="E43" s="15"/>
      <c r="F43" s="15"/>
      <c r="G43" s="15"/>
      <c r="H43" s="15"/>
      <c r="I43" s="15"/>
      <c r="J43" s="15"/>
      <c r="K43" s="15"/>
      <c r="L43" s="16">
        <f>IF($B43="","",SUM(D43:K43))</f>
      </c>
      <c r="M43" s="17">
        <f>IF($B43="","",ROUND(L43/$L$4*100,1))</f>
      </c>
      <c r="N43" s="16">
        <f>IF($B43="","",VLOOKUP(M43,'1. Setup'!$A$24:$B$30,2,1))</f>
      </c>
      <c r="O43" s="16">
        <f>IF($B43="","",COUNTIF($L$5:$L$44,"&gt;"&amp;L43)+1)</f>
      </c>
      <c r="P43" s="16">
        <f>IF($B43="","",IF(SUMPRODUCT(($D$4:$K$4&gt;0)*(D43:K43&lt;$D$4:$K$4*'1. Setup'!$B$10/100))&gt;0,"Fail","Pass"))</f>
      </c>
      <c r="Q43" s="15"/>
      <c r="R43" s="15"/>
      <c r="S43" s="14"/>
    </row>
    <row r="44" spans="1:19" x14ac:dyDescent="0.25">
      <c r="A44" s="14"/>
      <c r="B44" s="14"/>
      <c r="C44" s="14"/>
      <c r="D44" s="15"/>
      <c r="E44" s="15"/>
      <c r="F44" s="15"/>
      <c r="G44" s="15"/>
      <c r="H44" s="15"/>
      <c r="I44" s="15"/>
      <c r="J44" s="15"/>
      <c r="K44" s="15"/>
      <c r="L44" s="16">
        <f>IF($B44="","",SUM(D44:K44))</f>
      </c>
      <c r="M44" s="17">
        <f>IF($B44="","",ROUND(L44/$L$4*100,1))</f>
      </c>
      <c r="N44" s="16">
        <f>IF($B44="","",VLOOKUP(M44,'1. Setup'!$A$24:$B$30,2,1))</f>
      </c>
      <c r="O44" s="16">
        <f>IF($B44="","",COUNTIF($L$5:$L$44,"&gt;"&amp;L44)+1)</f>
      </c>
      <c r="P44" s="16">
        <f>IF($B44="","",IF(SUMPRODUCT(($D$4:$K$4&gt;0)*(D44:K44&lt;$D$4:$K$4*'1. Setup'!$B$10/100))&gt;0,"Fail","Pass"))</f>
      </c>
      <c r="Q44" s="15"/>
      <c r="R44" s="15"/>
      <c r="S44" s="14"/>
    </row>
  </sheetData>
  <mergeCells count="2">
    <mergeCell ref="A1:S1"/>
    <mergeCell ref="A2:S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workbookViewId="0" showGridLines="0"/>
  </sheetViews>
  <sheetFormatPr defaultRowHeight="15" outlineLevelRow="0" outlineLevelCol="0" x14ac:dyDescent="55"/>
  <cols>
    <col min="1" max="1" width="30" customWidth="1"/>
    <col min="2" max="4" width="13" customWidth="1"/>
    <col min="5" max="5" width="10" customWidth="1"/>
    <col min="6" max="6" width="26" customWidth="1"/>
    <col min="7" max="7" width="4" customWidth="1"/>
    <col min="8" max="8" width="10" customWidth="1"/>
  </cols>
  <sheetData>
    <row r="1" spans="1:8" x14ac:dyDescent="0.25">
      <c r="A1" s="18">
        <f>'1. Setup'!$B$4</f>
      </c>
      <c r="B1" s="18"/>
      <c r="C1" s="18"/>
      <c r="D1" s="18"/>
      <c r="E1" s="18"/>
      <c r="F1" s="18"/>
      <c r="H1" s="19">
        <f>IFERROR(MATCH($B$3,'2. Class result'!$A$5:$A$44,0),"")</f>
      </c>
    </row>
    <row r="2" spans="1:6" x14ac:dyDescent="0.25">
      <c r="A2" s="20">
        <f>'1. Setup'!$B$5</f>
      </c>
      <c r="B2" s="20"/>
      <c r="C2" s="20"/>
      <c r="D2" s="20"/>
      <c r="E2" s="20"/>
      <c r="F2" s="20"/>
    </row>
    <row r="3" spans="1:3" x14ac:dyDescent="0.25">
      <c r="A3" s="21" t="s">
        <v>65</v>
      </c>
      <c r="B3" s="4">
        <v>1</v>
      </c>
      <c r="C3" s="22">
        <f>IF($H$1="","Roll no. not found on sheet 2","")</f>
      </c>
    </row>
    <row r="4" ht="22" customHeight="1" spans="1:6" x14ac:dyDescent="0.25">
      <c r="A4" s="23" t="s">
        <v>66</v>
      </c>
      <c r="B4" s="23"/>
      <c r="C4" s="23"/>
      <c r="D4" s="23"/>
      <c r="E4" s="23"/>
      <c r="F4" s="23"/>
    </row>
    <row r="5" spans="1:6" x14ac:dyDescent="0.25">
      <c r="A5" s="24">
        <f>'1. Setup'!$B$6&amp;" · Session "&amp;'1. Setup'!$B$7</f>
      </c>
      <c r="B5" s="24"/>
      <c r="C5" s="24"/>
      <c r="D5" s="24"/>
      <c r="E5" s="24"/>
      <c r="F5" s="24"/>
    </row>
    <row r="7" spans="1:6" x14ac:dyDescent="0.25">
      <c r="A7" s="25" t="s">
        <v>38</v>
      </c>
      <c r="B7" s="26">
        <f>IF($H$1="","",INDEX('2. Class result'!$A$5:$S$44,$H$1,2))</f>
      </c>
      <c r="C7" s="26"/>
      <c r="D7" s="25" t="s">
        <v>10</v>
      </c>
      <c r="E7" s="26">
        <f>'1. Setup'!$B$8</f>
      </c>
      <c r="F7" s="26"/>
    </row>
    <row r="8" spans="1:6" x14ac:dyDescent="0.25">
      <c r="A8" s="25" t="s">
        <v>39</v>
      </c>
      <c r="B8" s="26">
        <f>IF($H$1="","",INDEX('2. Class result'!$A$5:$S$44,$H$1,3))</f>
      </c>
      <c r="C8" s="26"/>
      <c r="D8" s="25" t="s">
        <v>37</v>
      </c>
      <c r="E8" s="26">
        <f>IF($H$1="","",INDEX('2. Class result'!$A$5:$S$44,$H$1,1))</f>
      </c>
      <c r="F8" s="26"/>
    </row>
    <row r="9" spans="1:6" x14ac:dyDescent="0.25">
      <c r="A9" s="25" t="s">
        <v>12</v>
      </c>
      <c r="B9" s="26">
        <f>'1. Setup'!$B$9</f>
      </c>
      <c r="C9" s="26"/>
      <c r="D9" s="25" t="s">
        <v>15</v>
      </c>
      <c r="E9" s="27">
        <f>'1. Setup'!$B$11</f>
      </c>
      <c r="F9" s="27"/>
    </row>
    <row r="11" spans="1:6" x14ac:dyDescent="0.25">
      <c r="A11" s="28" t="s">
        <v>67</v>
      </c>
      <c r="B11" s="29" t="s">
        <v>17</v>
      </c>
      <c r="C11" s="29" t="s">
        <v>68</v>
      </c>
      <c r="D11" s="29" t="s">
        <v>69</v>
      </c>
      <c r="E11" s="29" t="s">
        <v>27</v>
      </c>
      <c r="F11" s="28" t="s">
        <v>70</v>
      </c>
    </row>
    <row r="12" spans="1:6" x14ac:dyDescent="0.25">
      <c r="A12" s="30">
        <f>IF('1. Setup'!$A$14="","",'1. Setup'!$A$14)</f>
      </c>
      <c r="B12" s="31">
        <f>IF('1. Setup'!$A$14="","",'1. Setup'!$B$14)</f>
      </c>
      <c r="C12" s="31">
        <f>IF(OR('1. Setup'!$A$14="",$H$1=""),"",INDEX('2. Class result'!$A$5:$S$44,$H$1,4))</f>
      </c>
      <c r="D12" s="32">
        <f>IF(OR(C12="",B12=0),"",ROUND(C12/B12*100,1))</f>
      </c>
      <c r="E12" s="31">
        <f>IF(D12="","",VLOOKUP(D12,'1. Setup'!$A$24:$B$30,2,1))</f>
      </c>
      <c r="F12" s="33">
        <f>IF(D12="","",IF(D12&lt;'1. Setup'!$B$10,"Below pass mark",""))</f>
      </c>
    </row>
    <row r="13" spans="1:6" x14ac:dyDescent="0.25">
      <c r="A13" s="30">
        <f>IF('1. Setup'!$A$15="","",'1. Setup'!$A$15)</f>
      </c>
      <c r="B13" s="31">
        <f>IF('1. Setup'!$A$15="","",'1. Setup'!$B$15)</f>
      </c>
      <c r="C13" s="31">
        <f>IF(OR('1. Setup'!$A$15="",$H$1=""),"",INDEX('2. Class result'!$A$5:$S$44,$H$1,5))</f>
      </c>
      <c r="D13" s="32">
        <f>IF(OR(C13="",B13=0),"",ROUND(C13/B13*100,1))</f>
      </c>
      <c r="E13" s="31">
        <f>IF(D13="","",VLOOKUP(D13,'1. Setup'!$A$24:$B$30,2,1))</f>
      </c>
      <c r="F13" s="33">
        <f>IF(D13="","",IF(D13&lt;'1. Setup'!$B$10,"Below pass mark",""))</f>
      </c>
    </row>
    <row r="14" spans="1:6" x14ac:dyDescent="0.25">
      <c r="A14" s="30">
        <f>IF('1. Setup'!$A$16="","",'1. Setup'!$A$16)</f>
      </c>
      <c r="B14" s="31">
        <f>IF('1. Setup'!$A$16="","",'1. Setup'!$B$16)</f>
      </c>
      <c r="C14" s="31">
        <f>IF(OR('1. Setup'!$A$16="",$H$1=""),"",INDEX('2. Class result'!$A$5:$S$44,$H$1,6))</f>
      </c>
      <c r="D14" s="32">
        <f>IF(OR(C14="",B14=0),"",ROUND(C14/B14*100,1))</f>
      </c>
      <c r="E14" s="31">
        <f>IF(D14="","",VLOOKUP(D14,'1. Setup'!$A$24:$B$30,2,1))</f>
      </c>
      <c r="F14" s="33">
        <f>IF(D14="","",IF(D14&lt;'1. Setup'!$B$10,"Below pass mark",""))</f>
      </c>
    </row>
    <row r="15" spans="1:6" x14ac:dyDescent="0.25">
      <c r="A15" s="30">
        <f>IF('1. Setup'!$A$17="","",'1. Setup'!$A$17)</f>
      </c>
      <c r="B15" s="31">
        <f>IF('1. Setup'!$A$17="","",'1. Setup'!$B$17)</f>
      </c>
      <c r="C15" s="31">
        <f>IF(OR('1. Setup'!$A$17="",$H$1=""),"",INDEX('2. Class result'!$A$5:$S$44,$H$1,7))</f>
      </c>
      <c r="D15" s="32">
        <f>IF(OR(C15="",B15=0),"",ROUND(C15/B15*100,1))</f>
      </c>
      <c r="E15" s="31">
        <f>IF(D15="","",VLOOKUP(D15,'1. Setup'!$A$24:$B$30,2,1))</f>
      </c>
      <c r="F15" s="33">
        <f>IF(D15="","",IF(D15&lt;'1. Setup'!$B$10,"Below pass mark",""))</f>
      </c>
    </row>
    <row r="16" spans="1:6" x14ac:dyDescent="0.25">
      <c r="A16" s="30">
        <f>IF('1. Setup'!$A$18="","",'1. Setup'!$A$18)</f>
      </c>
      <c r="B16" s="31">
        <f>IF('1. Setup'!$A$18="","",'1. Setup'!$B$18)</f>
      </c>
      <c r="C16" s="31">
        <f>IF(OR('1. Setup'!$A$18="",$H$1=""),"",INDEX('2. Class result'!$A$5:$S$44,$H$1,8))</f>
      </c>
      <c r="D16" s="32">
        <f>IF(OR(C16="",B16=0),"",ROUND(C16/B16*100,1))</f>
      </c>
      <c r="E16" s="31">
        <f>IF(D16="","",VLOOKUP(D16,'1. Setup'!$A$24:$B$30,2,1))</f>
      </c>
      <c r="F16" s="33">
        <f>IF(D16="","",IF(D16&lt;'1. Setup'!$B$10,"Below pass mark",""))</f>
      </c>
    </row>
    <row r="17" spans="1:6" x14ac:dyDescent="0.25">
      <c r="A17" s="30">
        <f>IF('1. Setup'!$A$19="","",'1. Setup'!$A$19)</f>
      </c>
      <c r="B17" s="31">
        <f>IF('1. Setup'!$A$19="","",'1. Setup'!$B$19)</f>
      </c>
      <c r="C17" s="31">
        <f>IF(OR('1. Setup'!$A$19="",$H$1=""),"",INDEX('2. Class result'!$A$5:$S$44,$H$1,9))</f>
      </c>
      <c r="D17" s="32">
        <f>IF(OR(C17="",B17=0),"",ROUND(C17/B17*100,1))</f>
      </c>
      <c r="E17" s="31">
        <f>IF(D17="","",VLOOKUP(D17,'1. Setup'!$A$24:$B$30,2,1))</f>
      </c>
      <c r="F17" s="33">
        <f>IF(D17="","",IF(D17&lt;'1. Setup'!$B$10,"Below pass mark",""))</f>
      </c>
    </row>
    <row r="18" spans="1:6" x14ac:dyDescent="0.25">
      <c r="A18" s="30">
        <f>IF('1. Setup'!$A$20="","",'1. Setup'!$A$20)</f>
      </c>
      <c r="B18" s="31">
        <f>IF('1. Setup'!$A$20="","",'1. Setup'!$B$20)</f>
      </c>
      <c r="C18" s="31">
        <f>IF(OR('1. Setup'!$A$20="",$H$1=""),"",INDEX('2. Class result'!$A$5:$S$44,$H$1,10))</f>
      </c>
      <c r="D18" s="32">
        <f>IF(OR(C18="",B18=0),"",ROUND(C18/B18*100,1))</f>
      </c>
      <c r="E18" s="31">
        <f>IF(D18="","",VLOOKUP(D18,'1. Setup'!$A$24:$B$30,2,1))</f>
      </c>
      <c r="F18" s="33">
        <f>IF(D18="","",IF(D18&lt;'1. Setup'!$B$10,"Below pass mark",""))</f>
      </c>
    </row>
    <row r="19" spans="1:6" x14ac:dyDescent="0.25">
      <c r="A19" s="30">
        <f>IF('1. Setup'!$A$21="","",'1. Setup'!$A$21)</f>
      </c>
      <c r="B19" s="31">
        <f>IF('1. Setup'!$A$21="","",'1. Setup'!$B$21)</f>
      </c>
      <c r="C19" s="31">
        <f>IF(OR('1. Setup'!$A$21="",$H$1=""),"",INDEX('2. Class result'!$A$5:$S$44,$H$1,11))</f>
      </c>
      <c r="D19" s="32">
        <f>IF(OR(C19="",B19=0),"",ROUND(C19/B19*100,1))</f>
      </c>
      <c r="E19" s="31">
        <f>IF(D19="","",VLOOKUP(D19,'1. Setup'!$A$24:$B$30,2,1))</f>
      </c>
      <c r="F19" s="33">
        <f>IF(D19="","",IF(D19&lt;'1. Setup'!$B$10,"Below pass mark",""))</f>
      </c>
    </row>
    <row r="20" spans="1:6" x14ac:dyDescent="0.25">
      <c r="A20" s="34" t="s">
        <v>40</v>
      </c>
      <c r="B20" s="35">
        <f>SUM(B12:B19)</f>
      </c>
      <c r="C20" s="35">
        <f>IF($H$1="","",INDEX('2. Class result'!$A$5:$S$44,$H$1,12))</f>
      </c>
      <c r="D20" s="36">
        <f>IF($H$1="","",INDEX('2. Class result'!$A$5:$S$44,$H$1,13))</f>
      </c>
      <c r="E20" s="35">
        <f>IF($H$1="","",INDEX('2. Class result'!$A$5:$S$44,$H$1,14))</f>
      </c>
      <c r="F20" s="35"/>
    </row>
    <row r="22" spans="1:3" x14ac:dyDescent="0.25">
      <c r="A22" s="25" t="s">
        <v>69</v>
      </c>
      <c r="B22" s="37">
        <f>IF($H$1="","",INDEX('2. Class result'!$A$5:$S$44,$H$1,13)&amp;"%")</f>
      </c>
      <c r="C22" s="37"/>
    </row>
    <row r="23" spans="1:3" x14ac:dyDescent="0.25">
      <c r="A23" s="25" t="s">
        <v>27</v>
      </c>
      <c r="B23" s="37">
        <f>IF($H$1="","",INDEX('2. Class result'!$A$5:$S$44,$H$1,14))</f>
      </c>
      <c r="C23" s="37"/>
    </row>
    <row r="24" spans="1:3" x14ac:dyDescent="0.25">
      <c r="A24" s="25" t="s">
        <v>71</v>
      </c>
      <c r="B24" s="37">
        <f>IF($H$1="","",INDEX('2. Class result'!$A$5:$S$44,$H$1,15)&amp;" of "&amp;COUNTIF('2. Class result'!$B$5:$B$44,"?*"))</f>
      </c>
      <c r="C24" s="37"/>
    </row>
    <row r="25" spans="1:3" x14ac:dyDescent="0.25">
      <c r="A25" s="25" t="s">
        <v>43</v>
      </c>
      <c r="B25" s="37">
        <f>IF($H$1="","",INDEX('2. Class result'!$A$5:$S$44,$H$1,16))</f>
      </c>
      <c r="C25" s="37"/>
    </row>
    <row r="26" spans="1:3" x14ac:dyDescent="0.25">
      <c r="A26" s="25" t="s">
        <v>72</v>
      </c>
      <c r="B26" s="37">
        <f>IF($H$1="","",INDEX('2. Class result'!$A$5:$S$44,$H$1,17)&amp;" of "&amp;INDEX('2. Class result'!$A$5:$S$44,$H$1,18)&amp;" days")</f>
      </c>
      <c r="C26" s="37"/>
    </row>
    <row r="28" spans="1:1" x14ac:dyDescent="0.25">
      <c r="A28" s="25" t="s">
        <v>46</v>
      </c>
    </row>
    <row r="29" ht="30" customHeight="1" spans="1:6" x14ac:dyDescent="0.25">
      <c r="A29" s="38">
        <f>IF($H$1="","",INDEX('2. Class result'!$A$5:$S$44,$H$1,19))</f>
      </c>
      <c r="B29" s="38"/>
      <c r="C29" s="38"/>
      <c r="D29" s="38"/>
      <c r="E29" s="38"/>
      <c r="F29" s="38"/>
    </row>
    <row r="32" spans="1:6" x14ac:dyDescent="0.25">
      <c r="A32" s="39" t="s">
        <v>12</v>
      </c>
      <c r="C32" s="39" t="s">
        <v>73</v>
      </c>
      <c r="F32" s="39" t="s">
        <v>74</v>
      </c>
    </row>
    <row r="34" spans="1:6" x14ac:dyDescent="0.25">
      <c r="A34" s="40" t="s">
        <v>75</v>
      </c>
      <c r="B34" s="40"/>
      <c r="C34" s="40"/>
      <c r="D34" s="40"/>
      <c r="E34" s="40"/>
      <c r="F34" s="40"/>
    </row>
  </sheetData>
  <mergeCells count="17">
    <mergeCell ref="A1:F1"/>
    <mergeCell ref="A2:F2"/>
    <mergeCell ref="A4:F4"/>
    <mergeCell ref="A5:F5"/>
    <mergeCell ref="B7:C7"/>
    <mergeCell ref="E7:F7"/>
    <mergeCell ref="B8:C8"/>
    <mergeCell ref="E8:F8"/>
    <mergeCell ref="B9:C9"/>
    <mergeCell ref="E9:F9"/>
    <mergeCell ref="B22:C22"/>
    <mergeCell ref="B23:C23"/>
    <mergeCell ref="B24:C24"/>
    <mergeCell ref="B25:C25"/>
    <mergeCell ref="B26:C26"/>
    <mergeCell ref="A29:F29"/>
    <mergeCell ref="A34:F34"/>
  </mergeCells>
  <printOptions horizontalCentered="1"/>
  <pageMargins left="0.4" right="0.4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Setup</vt:lpstr>
      <vt:lpstr>2. Class result</vt:lpstr>
      <vt:lpstr>3. Result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Okulium (okulium.pk)</dc:creator>
  <dc:title>School result card format</dc:title>
  <dc:subject/>
  <dc:description/>
  <cp:keywords/>
  <cp:category/>
  <cp:lastModifiedBy>Unknown</cp:lastModifiedBy>
  <dcterms:created xsi:type="dcterms:W3CDTF">2026-10-15T06:06:20Z</dcterms:created>
  <dcterms:modified xsi:type="dcterms:W3CDTF">2026-10-15T06:06:20Z</dcterms:modified>
</cp:coreProperties>
</file>